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regional-my.sharepoint.com/personal/gryan_planrva_org/Documents/Desktop/"/>
    </mc:Choice>
  </mc:AlternateContent>
  <xr:revisionPtr revIDLastSave="0" documentId="8_{4492320B-BF51-404E-8735-53B5D48E2A82}" xr6:coauthVersionLast="47" xr6:coauthVersionMax="47" xr10:uidLastSave="{00000000-0000-0000-0000-000000000000}"/>
  <bookViews>
    <workbookView xWindow="-120" yWindow="-120" windowWidth="29040" windowHeight="15840" xr2:uid="{87ADBD4D-7702-4434-B8E9-AF91CAE41A7A}"/>
  </bookViews>
  <sheets>
    <sheet name="Overview" sheetId="2" r:id="rId1"/>
    <sheet name="Template" sheetId="1" r:id="rId2"/>
  </sheets>
  <definedNames>
    <definedName name="_xlnm.Print_Area" localSheetId="0">Overview!$A$1:$M$40</definedName>
    <definedName name="_xlnm.Print_Area" localSheetId="1">Template!$B$1:$R$21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  <c r="I21" i="1"/>
  <c r="C30" i="1" s="1"/>
  <c r="H21" i="1"/>
  <c r="G21" i="1"/>
  <c r="F21" i="1"/>
  <c r="J21" i="1" s="1"/>
  <c r="E21" i="1"/>
  <c r="D21" i="1"/>
  <c r="O20" i="1"/>
  <c r="N20" i="1"/>
  <c r="J20" i="1"/>
  <c r="A20" i="1"/>
  <c r="O19" i="1"/>
  <c r="N19" i="1"/>
  <c r="J19" i="1"/>
  <c r="A19" i="1"/>
  <c r="O18" i="1"/>
  <c r="N18" i="1"/>
  <c r="J18" i="1"/>
  <c r="A18" i="1"/>
  <c r="O17" i="1"/>
  <c r="N17" i="1"/>
  <c r="L17" i="1"/>
  <c r="K17" i="1"/>
  <c r="J17" i="1"/>
  <c r="A17" i="1"/>
  <c r="O16" i="1"/>
  <c r="N16" i="1"/>
  <c r="L16" i="1"/>
  <c r="K16" i="1"/>
  <c r="J16" i="1"/>
  <c r="A16" i="1"/>
  <c r="O15" i="1"/>
  <c r="N15" i="1"/>
  <c r="L15" i="1"/>
  <c r="K15" i="1"/>
  <c r="J15" i="1"/>
  <c r="A15" i="1"/>
  <c r="O14" i="1"/>
  <c r="N14" i="1"/>
  <c r="L14" i="1"/>
  <c r="K14" i="1"/>
  <c r="J14" i="1"/>
  <c r="A14" i="1"/>
  <c r="O13" i="1"/>
  <c r="N13" i="1"/>
  <c r="L13" i="1"/>
  <c r="K13" i="1"/>
  <c r="J13" i="1"/>
  <c r="A13" i="1"/>
  <c r="O12" i="1"/>
  <c r="N12" i="1"/>
  <c r="L12" i="1"/>
  <c r="K12" i="1"/>
  <c r="J12" i="1"/>
  <c r="A12" i="1"/>
  <c r="R11" i="1"/>
  <c r="O11" i="1"/>
  <c r="N11" i="1"/>
  <c r="L11" i="1"/>
  <c r="K11" i="1"/>
  <c r="J11" i="1"/>
  <c r="A11" i="1"/>
  <c r="O10" i="1"/>
  <c r="N10" i="1"/>
  <c r="L10" i="1"/>
  <c r="K10" i="1"/>
  <c r="J10" i="1"/>
  <c r="A10" i="1"/>
  <c r="O9" i="1"/>
  <c r="O21" i="1" s="1"/>
  <c r="N9" i="1"/>
  <c r="N21" i="1" s="1"/>
  <c r="L9" i="1"/>
  <c r="L21" i="1" s="1"/>
  <c r="K9" i="1"/>
  <c r="K21" i="1" s="1"/>
  <c r="K40" i="1" s="1"/>
  <c r="J9" i="1"/>
  <c r="A9" i="1"/>
  <c r="A21" i="1" s="1"/>
  <c r="A22" i="1" s="1"/>
  <c r="A8" i="1"/>
  <c r="R15" i="1" l="1"/>
  <c r="N40" i="1"/>
  <c r="J23" i="1"/>
  <c r="R9" i="1"/>
  <c r="N23" i="1"/>
  <c r="R13" i="1"/>
  <c r="R7" i="1" l="1"/>
  <c r="Q8" i="1" s="1"/>
</calcChain>
</file>

<file path=xl/sharedStrings.xml><?xml version="1.0" encoding="utf-8"?>
<sst xmlns="http://schemas.openxmlformats.org/spreadsheetml/2006/main" count="98" uniqueCount="89">
  <si>
    <t>Motion as presented:</t>
  </si>
  <si>
    <t>First:</t>
  </si>
  <si>
    <t>Second:</t>
  </si>
  <si>
    <t>Select location of proposed service/facility =</t>
  </si>
  <si>
    <t>N/A</t>
  </si>
  <si>
    <t xml:space="preserve">HIDE </t>
  </si>
  <si>
    <t>COLUMN</t>
  </si>
  <si>
    <t>UNWEIGHTED</t>
  </si>
  <si>
    <t>WEIGHTED</t>
  </si>
  <si>
    <t>OVERALL VOTE =</t>
  </si>
  <si>
    <t xml:space="preserve">Members </t>
  </si>
  <si>
    <t>Population*</t>
  </si>
  <si>
    <t>Weighted
 Votes</t>
  </si>
  <si>
    <t>"Yay"</t>
  </si>
  <si>
    <t>"Nay"</t>
  </si>
  <si>
    <t>Abstain</t>
  </si>
  <si>
    <t>Absent</t>
  </si>
  <si>
    <t>Voting Check</t>
  </si>
  <si>
    <t>Population
"Yays"</t>
  </si>
  <si>
    <t>Population
"Nays"</t>
  </si>
  <si>
    <t>Ashland</t>
  </si>
  <si>
    <t>Charles City</t>
  </si>
  <si>
    <t>Chesterfield</t>
  </si>
  <si>
    <t>Quorum Present</t>
  </si>
  <si>
    <t>Goochland</t>
  </si>
  <si>
    <t>Hanover</t>
  </si>
  <si>
    <t>Weighted Vote Simple Majority</t>
  </si>
  <si>
    <t>Henrico</t>
  </si>
  <si>
    <t>New Kent</t>
  </si>
  <si>
    <t>4/5 Population in Affirmative</t>
  </si>
  <si>
    <t>Powhatan</t>
  </si>
  <si>
    <t>Richmond</t>
  </si>
  <si>
    <t>Delegate</t>
  </si>
  <si>
    <t>Senator</t>
  </si>
  <si>
    <t>CTB Member</t>
  </si>
  <si>
    <t>*  Census 2020</t>
  </si>
  <si>
    <t>↑</t>
  </si>
  <si>
    <r>
      <t xml:space="preserve">A "Valid" vote requires </t>
    </r>
    <r>
      <rPr>
        <b/>
        <u/>
        <sz val="9"/>
        <color theme="1"/>
        <rFont val="Calibri"/>
        <family val="2"/>
        <scheme val="minor"/>
      </rPr>
      <t>all</t>
    </r>
    <r>
      <rPr>
        <sz val="9"/>
        <color theme="1"/>
        <rFont val="Calibri"/>
        <family val="2"/>
        <scheme val="minor"/>
      </rPr>
      <t xml:space="preserve"> 12 members to have their vote</t>
    </r>
  </si>
  <si>
    <t>marked "Yay", "Nay", "Abstain" or marked "Absent".</t>
  </si>
  <si>
    <t xml:space="preserve">A simple majority of the weighted votes in the </t>
  </si>
  <si>
    <t>affirmative is required for the motion to "Pass".</t>
  </si>
  <si>
    <t>Quorum:</t>
  </si>
  <si>
    <t xml:space="preserve">A majority of the voting members of the Authority (or designees) shall constitute a quorum.  There are </t>
  </si>
  <si>
    <t>12 voting members, therefore at least 7 members must be present to constitute a quorum.</t>
  </si>
  <si>
    <t>Rule:</t>
  </si>
  <si>
    <t xml:space="preserve">Decisions of the Authority shall require an affirmative vote of those present and voting whose votes represent at least </t>
  </si>
  <si>
    <t xml:space="preserve">four-fifths of the population embraced by the Authority; however, no motion to fund a specific facility or service shall fail </t>
  </si>
  <si>
    <t xml:space="preserve">because of this population criterion if such facility or service is not located or to be located or provided or to be </t>
  </si>
  <si>
    <t xml:space="preserve">provided within the county or city whose chief elected officer's or elected official's, or its respective designee's, sole </t>
  </si>
  <si>
    <t>negative vote caused the facility or service to fail to meet the population criterion.</t>
  </si>
  <si>
    <t>A.  Four-fifths of the pop. embraced by the Authority =</t>
  </si>
  <si>
    <t>B.  Pop. of voting members (cities &amp; counties) present &amp; voting in the affirmative =</t>
  </si>
  <si>
    <t>←</t>
  </si>
  <si>
    <r>
      <t xml:space="preserve">If B. is </t>
    </r>
    <r>
      <rPr>
        <u/>
        <sz val="10"/>
        <color theme="1"/>
        <rFont val="Calibri"/>
        <family val="2"/>
        <scheme val="minor"/>
      </rPr>
      <t>greater than or equal</t>
    </r>
    <r>
      <rPr>
        <sz val="10"/>
        <color theme="1"/>
        <rFont val="Calibri"/>
        <family val="2"/>
        <scheme val="minor"/>
      </rPr>
      <t xml:space="preserve"> than A., motion </t>
    </r>
    <r>
      <rPr>
        <b/>
        <sz val="10"/>
        <color theme="1"/>
        <rFont val="Calibri"/>
        <family val="2"/>
        <scheme val="minor"/>
      </rPr>
      <t>PASSES</t>
    </r>
    <r>
      <rPr>
        <sz val="10"/>
        <color theme="1"/>
        <rFont val="Calibri"/>
        <family val="2"/>
        <scheme val="minor"/>
      </rPr>
      <t>.</t>
    </r>
  </si>
  <si>
    <r>
      <t xml:space="preserve">If B. is </t>
    </r>
    <r>
      <rPr>
        <u/>
        <sz val="10"/>
        <color theme="1"/>
        <rFont val="Calibri"/>
        <family val="2"/>
        <scheme val="minor"/>
      </rPr>
      <t>less</t>
    </r>
    <r>
      <rPr>
        <sz val="10"/>
        <color theme="1"/>
        <rFont val="Calibri"/>
        <family val="2"/>
        <scheme val="minor"/>
      </rPr>
      <t xml:space="preserve"> than A., vote </t>
    </r>
    <r>
      <rPr>
        <b/>
        <sz val="10"/>
        <color theme="1"/>
        <rFont val="Calibri"/>
        <family val="2"/>
        <scheme val="minor"/>
      </rPr>
      <t>FAILS</t>
    </r>
    <r>
      <rPr>
        <sz val="10"/>
        <color theme="1"/>
        <rFont val="Calibri"/>
        <family val="2"/>
        <scheme val="minor"/>
      </rPr>
      <t>.</t>
    </r>
  </si>
  <si>
    <r>
      <t xml:space="preserve">If B. is </t>
    </r>
    <r>
      <rPr>
        <u/>
        <sz val="10"/>
        <color theme="1"/>
        <rFont val="Calibri"/>
        <family val="2"/>
        <scheme val="minor"/>
      </rPr>
      <t>less</t>
    </r>
    <r>
      <rPr>
        <sz val="10"/>
        <color theme="1"/>
        <rFont val="Calibri"/>
        <family val="2"/>
        <scheme val="minor"/>
      </rPr>
      <t xml:space="preserve"> than A., motion </t>
    </r>
    <r>
      <rPr>
        <b/>
        <sz val="10"/>
        <color theme="1"/>
        <rFont val="Calibri"/>
        <family val="2"/>
        <scheme val="minor"/>
      </rPr>
      <t>FAILS</t>
    </r>
    <r>
      <rPr>
        <sz val="10"/>
        <color theme="1"/>
        <rFont val="Calibri"/>
        <family val="2"/>
        <scheme val="minor"/>
      </rPr>
      <t>.</t>
    </r>
  </si>
  <si>
    <t>**If pop. criteria is not met, check to see if exception described in the rule applies.</t>
  </si>
  <si>
    <t>Central Virginia Transportation Authority</t>
  </si>
  <si>
    <t>Voting Tool</t>
  </si>
  <si>
    <t>Update for:</t>
  </si>
  <si>
    <t>Background:  This tool is for use by the Central Virginia Transportation Authority as it considers actions</t>
  </si>
  <si>
    <t>related to the work defined by Virginia Code, 33.2-3700 to 33.2-3713.  This template is provided</t>
  </si>
  <si>
    <t>for review by anyone wishing to better understand the functions of the Auhtority and the guidance</t>
  </si>
  <si>
    <t>by which it operates.</t>
  </si>
  <si>
    <t>Among those work tasks are:</t>
  </si>
  <si>
    <r>
      <t>1. Reviewing the governance structure of existing transit service</t>
    </r>
    <r>
      <rPr>
        <sz val="12"/>
        <color rgb="FF424242"/>
        <rFont val="Montserrat"/>
      </rPr>
      <t xml:space="preserve"> in the Richmond region, and </t>
    </r>
  </si>
  <si>
    <t xml:space="preserve">evaluate the possibility of creating a transportation district, and report its findings by </t>
  </si>
  <si>
    <t>December 1, 2020, to the Governor and the General Assembly</t>
  </si>
  <si>
    <r>
      <t>2. Developing a Regional Prioritization Process</t>
    </r>
    <r>
      <rPr>
        <sz val="12"/>
        <color rgb="FF424242"/>
        <rFont val="Montserrat"/>
      </rPr>
      <t xml:space="preserve"> for project selection pertaining to the regional </t>
    </r>
  </si>
  <si>
    <t>apportionment of revenues (35% of revenue)</t>
  </si>
  <si>
    <r>
      <t>3. Developing a Regional Public Transportation Plan</t>
    </r>
    <r>
      <rPr>
        <sz val="12"/>
        <color rgb="FF424242"/>
        <rFont val="Montserrat"/>
      </rPr>
      <t xml:space="preserve"> that annually prioritizes regional transit </t>
    </r>
  </si>
  <si>
    <t>projects and spending needs (15% of revenue)</t>
  </si>
  <si>
    <r>
      <t>4. Overseeing the distribution of member locality revenues</t>
    </r>
    <r>
      <rPr>
        <sz val="12"/>
        <color rgb="FF424242"/>
        <rFont val="Montserrat"/>
      </rPr>
      <t xml:space="preserve"> (50% of revenue) </t>
    </r>
  </si>
  <si>
    <r>
      <t>5. Issuing bonds as needed</t>
    </r>
    <r>
      <rPr>
        <sz val="12"/>
        <color rgb="FF424242"/>
        <rFont val="Montserrat"/>
      </rPr>
      <t xml:space="preserve"> for project development and construction</t>
    </r>
  </si>
  <si>
    <t>As the CVTA considers actions related to these tasks, it will be called upon to carry out votes to</t>
  </si>
  <si>
    <t>confirm its actions.  The voting process is contained in section 33.2-3705, and is highlighted by the</t>
  </si>
  <si>
    <t>following gates in the voting tool on the next tab:</t>
  </si>
  <si>
    <t>Gate 1 - Quorum Present:</t>
  </si>
  <si>
    <t>Gate 2 - Simple Majority of Weighted Votes:</t>
  </si>
  <si>
    <t>A simple majority of the weighted votes in the affirmative is required for the motion to "Pass".</t>
  </si>
  <si>
    <t>The weights of each jurisdiction are defined in 33.2-3705 and are based on population of each jurisdiction.</t>
  </si>
  <si>
    <t>Gate 3 - 4/5 Affirmative:</t>
  </si>
  <si>
    <t xml:space="preserve">Decisions to move forward require an affirmative vote of those present and voting whose votes </t>
  </si>
  <si>
    <t>represent at least four-fifths of the population embraced by the Authority.</t>
  </si>
  <si>
    <t>Template instructions:</t>
  </si>
  <si>
    <t>1.  The yellow highlighted areas are available to edit.</t>
  </si>
  <si>
    <t>2.  Each tab constitutes one vote.  The spaces at the top are to record the action requested and the sponsors.</t>
  </si>
  <si>
    <t>3.  For each jurisdiction, enter a "1" in the yellow row for either a yes, no, abstain, or absent.  If this is done</t>
  </si>
  <si>
    <t>correctly, the voting check will change to "ok" and turn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</si>
</sst>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7.600000000000001"/>
      <color rgb="FF393939"/>
      <name val="Helvetica Neue"/>
      <family val="2"/>
    </font>
    <font>
      <sz val="17.600000000000001"/>
      <color rgb="FF1E1E1E"/>
      <name val="Helvetica Neue"/>
      <family val="2"/>
    </font>
    <font>
      <sz val="16"/>
      <color rgb="FF1E1E1E"/>
      <name val="Helvetica Neue"/>
      <family val="2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sz val="12"/>
      <color rgb="FFFF0000"/>
      <name val="Montserrat"/>
    </font>
    <font>
      <b/>
      <i/>
      <sz val="12"/>
      <color rgb="FF424242"/>
      <name val="Montserrat"/>
    </font>
    <font>
      <sz val="12"/>
      <color rgb="FF424242"/>
      <name val="Montserrat"/>
    </font>
    <font>
      <sz val="11"/>
      <color theme="1"/>
      <name val="Montserrat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Trellis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0" xfId="0" applyFont="1"/>
    <xf numFmtId="0" fontId="2" fillId="2" borderId="9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wrapText="1"/>
    </xf>
    <xf numFmtId="0" fontId="2" fillId="7" borderId="9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" fontId="3" fillId="6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4" xfId="1" applyNumberFormat="1" applyFont="1" applyFill="1" applyBorder="1"/>
    <xf numFmtId="0" fontId="3" fillId="0" borderId="14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8" borderId="0" xfId="0" applyFont="1" applyFill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6" borderId="14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4" xfId="1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164" fontId="3" fillId="9" borderId="0" xfId="1" applyNumberFormat="1" applyFont="1" applyFill="1" applyBorder="1"/>
    <xf numFmtId="164" fontId="3" fillId="9" borderId="14" xfId="1" applyNumberFormat="1" applyFont="1" applyFill="1" applyBorder="1"/>
    <xf numFmtId="164" fontId="3" fillId="9" borderId="7" xfId="1" applyNumberFormat="1" applyFont="1" applyFill="1" applyBorder="1"/>
    <xf numFmtId="0" fontId="3" fillId="0" borderId="7" xfId="0" applyFont="1" applyBorder="1" applyAlignment="1">
      <alignment horizontal="left"/>
    </xf>
    <xf numFmtId="164" fontId="3" fillId="9" borderId="19" xfId="1" applyNumberFormat="1" applyFont="1" applyFill="1" applyBorder="1"/>
    <xf numFmtId="0" fontId="3" fillId="0" borderId="19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6" borderId="0" xfId="0" applyNumberFormat="1" applyFont="1" applyFill="1" applyAlignment="1">
      <alignment horizontal="center"/>
    </xf>
    <xf numFmtId="0" fontId="6" fillId="0" borderId="0" xfId="0" applyFont="1"/>
    <xf numFmtId="164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10" borderId="0" xfId="0" applyFont="1" applyFill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6" borderId="4" xfId="0" applyNumberFormat="1" applyFont="1" applyFill="1" applyBorder="1" applyAlignment="1">
      <alignment horizontal="right"/>
    </xf>
    <xf numFmtId="0" fontId="2" fillId="6" borderId="0" xfId="0" applyFont="1" applyFill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164" fontId="2" fillId="0" borderId="0" xfId="0" applyNumberFormat="1" applyFont="1"/>
    <xf numFmtId="0" fontId="10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11" borderId="15" xfId="0" applyFont="1" applyFill="1" applyBorder="1"/>
    <xf numFmtId="0" fontId="18" fillId="11" borderId="20" xfId="0" applyFont="1" applyFill="1" applyBorder="1"/>
    <xf numFmtId="0" fontId="18" fillId="11" borderId="21" xfId="0" applyFont="1" applyFill="1" applyBorder="1"/>
    <xf numFmtId="0" fontId="18" fillId="0" borderId="0" xfId="0" applyFont="1"/>
    <xf numFmtId="0" fontId="19" fillId="11" borderId="22" xfId="0" applyFont="1" applyFill="1" applyBorder="1"/>
    <xf numFmtId="0" fontId="18" fillId="11" borderId="0" xfId="0" applyFont="1" applyFill="1"/>
    <xf numFmtId="0" fontId="18" fillId="11" borderId="23" xfId="0" applyFont="1" applyFill="1" applyBorder="1"/>
    <xf numFmtId="0" fontId="18" fillId="11" borderId="22" xfId="0" applyFont="1" applyFill="1" applyBorder="1"/>
    <xf numFmtId="14" fontId="20" fillId="11" borderId="0" xfId="0" applyNumberFormat="1" applyFont="1" applyFill="1"/>
    <xf numFmtId="0" fontId="21" fillId="11" borderId="22" xfId="0" applyFont="1" applyFill="1" applyBorder="1" applyAlignment="1">
      <alignment horizontal="left" vertical="center" indent="1"/>
    </xf>
    <xf numFmtId="0" fontId="17" fillId="11" borderId="22" xfId="0" applyFont="1" applyFill="1" applyBorder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23" fillId="11" borderId="0" xfId="0" applyFont="1" applyFill="1"/>
    <xf numFmtId="0" fontId="6" fillId="11" borderId="0" xfId="0" applyFont="1" applyFill="1"/>
    <xf numFmtId="0" fontId="0" fillId="11" borderId="0" xfId="0" applyFill="1"/>
    <xf numFmtId="0" fontId="18" fillId="7" borderId="22" xfId="0" applyFont="1" applyFill="1" applyBorder="1"/>
    <xf numFmtId="0" fontId="18" fillId="7" borderId="0" xfId="0" applyFont="1" applyFill="1"/>
    <xf numFmtId="0" fontId="18" fillId="7" borderId="23" xfId="0" applyFont="1" applyFill="1" applyBorder="1"/>
    <xf numFmtId="0" fontId="18" fillId="11" borderId="17" xfId="0" applyFont="1" applyFill="1" applyBorder="1"/>
    <xf numFmtId="0" fontId="18" fillId="11" borderId="13" xfId="0" applyFont="1" applyFill="1" applyBorder="1"/>
    <xf numFmtId="0" fontId="18" fillId="11" borderId="24" xfId="0" applyFont="1" applyFill="1" applyBorder="1"/>
  </cellXfs>
  <cellStyles count="2">
    <cellStyle name="Comma" xfId="1" builtinId="3"/>
    <cellStyle name="Normal" xfId="0" builtinId="0"/>
  </cellStyles>
  <dxfs count="25">
    <dxf>
      <font>
        <color theme="9" tint="-0.24994659260841701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C6EFCE"/>
        </patternFill>
      </fill>
    </dxf>
    <dxf>
      <font>
        <color rgb="FFFFC000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FF000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1B8A-2A83-423D-864A-576A4BA1469F}">
  <sheetPr>
    <pageSetUpPr fitToPage="1"/>
  </sheetPr>
  <dimension ref="A1:M40"/>
  <sheetViews>
    <sheetView tabSelected="1" workbookViewId="0">
      <selection activeCell="M1" sqref="M1"/>
    </sheetView>
  </sheetViews>
  <sheetFormatPr defaultColWidth="9.140625" defaultRowHeight="18.75"/>
  <cols>
    <col min="1" max="1" width="14.28515625" style="98" customWidth="1"/>
    <col min="2" max="2" width="11.140625" style="98" bestFit="1" customWidth="1"/>
    <col min="3" max="12" width="9.140625" style="98"/>
    <col min="13" max="13" width="11.7109375" style="98" customWidth="1"/>
    <col min="14" max="16384" width="9.140625" style="98"/>
  </cols>
  <sheetData>
    <row r="1" spans="1:13">
      <c r="A1" s="95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>
      <c r="A3" s="102" t="s">
        <v>59</v>
      </c>
      <c r="B3" s="103">
        <v>44076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>
      <c r="A4" s="102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>
      <c r="A5" s="102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3">
      <c r="A6" s="102" t="s">
        <v>60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3">
      <c r="A7" s="102" t="s">
        <v>61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1:13">
      <c r="A8" s="102" t="s">
        <v>62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1:13">
      <c r="A9" s="102" t="s">
        <v>63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>
      <c r="A10" s="102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>
      <c r="A11" s="102" t="s">
        <v>64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>
      <c r="A12" s="104" t="s">
        <v>65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>
      <c r="A13" s="104"/>
      <c r="B13" s="100" t="s">
        <v>66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>
      <c r="A14" s="104"/>
      <c r="B14" s="100" t="s">
        <v>67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>
      <c r="A15" s="104" t="s">
        <v>68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1:13">
      <c r="A16" s="104"/>
      <c r="B16" s="100" t="s">
        <v>69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>
      <c r="A17" s="104" t="s">
        <v>70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>
      <c r="A18" s="104"/>
      <c r="B18" s="100" t="s">
        <v>71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>
      <c r="A19" s="104" t="s">
        <v>72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1:13">
      <c r="A20" s="104" t="s">
        <v>73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1:13">
      <c r="A21" s="102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1:13">
      <c r="A22" s="102" t="s">
        <v>74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>
      <c r="A23" s="102" t="s">
        <v>75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  <row r="24" spans="1:13">
      <c r="A24" s="102" t="s">
        <v>76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>
      <c r="A25" s="102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>
      <c r="A26" s="105" t="s">
        <v>77</v>
      </c>
      <c r="B26" s="100"/>
      <c r="C26" s="100"/>
      <c r="D26" s="106"/>
      <c r="E26" s="107"/>
      <c r="F26" s="106"/>
      <c r="G26" s="107"/>
      <c r="H26" s="106"/>
      <c r="I26" s="106"/>
      <c r="J26" s="106"/>
      <c r="K26" s="100"/>
      <c r="L26" s="100"/>
      <c r="M26" s="101"/>
    </row>
    <row r="27" spans="1:13">
      <c r="A27" s="102"/>
      <c r="B27" s="108" t="s">
        <v>42</v>
      </c>
      <c r="C27" s="108"/>
      <c r="D27" s="106"/>
      <c r="E27" s="107"/>
      <c r="F27" s="106"/>
      <c r="G27" s="107"/>
      <c r="H27" s="106"/>
      <c r="I27" s="106"/>
      <c r="J27" s="106"/>
      <c r="K27" s="100"/>
      <c r="L27" s="100"/>
      <c r="M27" s="101"/>
    </row>
    <row r="28" spans="1:13">
      <c r="A28" s="102"/>
      <c r="B28" s="108" t="s">
        <v>43</v>
      </c>
      <c r="C28" s="100"/>
      <c r="D28" s="106"/>
      <c r="E28" s="107"/>
      <c r="F28" s="106"/>
      <c r="G28" s="107"/>
      <c r="H28" s="106"/>
      <c r="I28" s="106"/>
      <c r="J28" s="106"/>
      <c r="K28" s="100"/>
      <c r="L28" s="100"/>
      <c r="M28" s="101"/>
    </row>
    <row r="29" spans="1:13">
      <c r="A29" s="105" t="s">
        <v>78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</row>
    <row r="30" spans="1:13">
      <c r="A30" s="102"/>
      <c r="B30" s="108" t="s">
        <v>79</v>
      </c>
      <c r="C30" s="109"/>
      <c r="D30" s="110"/>
      <c r="E30" s="110"/>
      <c r="F30" s="100"/>
      <c r="G30" s="100"/>
      <c r="H30" s="100"/>
      <c r="I30" s="100"/>
      <c r="J30" s="100"/>
      <c r="K30" s="100"/>
      <c r="L30" s="100"/>
      <c r="M30" s="101"/>
    </row>
    <row r="31" spans="1:13">
      <c r="A31" s="102"/>
      <c r="B31" s="108" t="s">
        <v>80</v>
      </c>
      <c r="C31" s="109"/>
      <c r="D31" s="110"/>
      <c r="E31" s="110"/>
      <c r="F31" s="100"/>
      <c r="G31" s="100"/>
      <c r="H31" s="100"/>
      <c r="I31" s="100"/>
      <c r="J31" s="100"/>
      <c r="K31" s="100"/>
      <c r="L31" s="100"/>
      <c r="M31" s="101"/>
    </row>
    <row r="32" spans="1:13">
      <c r="A32" s="105" t="s">
        <v>81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1"/>
    </row>
    <row r="33" spans="1:13">
      <c r="A33" s="102"/>
      <c r="B33" s="108" t="s">
        <v>82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1:13">
      <c r="A34" s="102"/>
      <c r="B34" s="100" t="s">
        <v>83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1"/>
    </row>
    <row r="35" spans="1:13">
      <c r="A35" s="102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pans="1:13">
      <c r="A36" s="111" t="s">
        <v>84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3"/>
    </row>
    <row r="37" spans="1:13">
      <c r="A37" s="102" t="s">
        <v>85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1"/>
    </row>
    <row r="38" spans="1:13">
      <c r="A38" s="102" t="s">
        <v>86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1"/>
    </row>
    <row r="39" spans="1:13">
      <c r="A39" s="102" t="s">
        <v>87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3" ht="19.5" thickBot="1">
      <c r="A40" s="114"/>
      <c r="B40" s="115" t="s">
        <v>88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6"/>
    </row>
  </sheetData>
  <sheetProtection algorithmName="SHA-512" hashValue="JRBl4JMiuBruozDM3R4G8GvRMpD5OXRAc7Z4UQ/q65XeEWtRtNafea5Tounzhu+LSAeYyist4V92zXUB0smoSw==" saltValue="Vu+LpLLuAM920qG0oBWYmg==" spinCount="100000" sheet="1" objects="1" scenarios="1"/>
  <pageMargins left="0.7" right="0.7" top="0.75" bottom="0.75" header="0.3" footer="0.3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2CD3-DFFC-43A2-AC87-D30B4431C5F2}">
  <sheetPr>
    <tabColor rgb="FF00B050"/>
    <pageSetUpPr fitToPage="1"/>
  </sheetPr>
  <dimension ref="A1:T63"/>
  <sheetViews>
    <sheetView topLeftCell="B1" zoomScale="130" zoomScaleNormal="130" workbookViewId="0">
      <selection activeCell="R21" sqref="R21"/>
    </sheetView>
  </sheetViews>
  <sheetFormatPr defaultColWidth="11.42578125" defaultRowHeight="12.75" customHeight="1"/>
  <cols>
    <col min="1" max="1" width="11.85546875" hidden="1" customWidth="1"/>
    <col min="2" max="2" width="18.7109375" customWidth="1"/>
    <col min="3" max="3" width="7" customWidth="1"/>
    <col min="4" max="4" width="11" customWidth="1"/>
    <col min="5" max="5" width="11.85546875" customWidth="1"/>
    <col min="6" max="9" width="7.42578125" customWidth="1"/>
    <col min="10" max="10" width="7" customWidth="1"/>
    <col min="11" max="11" width="11" customWidth="1"/>
    <col min="12" max="12" width="11" hidden="1" customWidth="1"/>
    <col min="13" max="13" width="4.42578125" customWidth="1"/>
    <col min="14" max="15" width="7" customWidth="1"/>
    <col min="17" max="17" width="14.7109375" customWidth="1"/>
  </cols>
  <sheetData>
    <row r="1" spans="1:20" ht="12.75" customHeight="1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20" ht="12.75" customHeight="1">
      <c r="B2" s="1" t="s">
        <v>1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0" ht="12.75" customHeight="1">
      <c r="B3" s="1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5" spans="1:20" ht="12.75" customHeight="1">
      <c r="A5" s="11"/>
      <c r="D5" s="1" t="s">
        <v>3</v>
      </c>
      <c r="E5" s="12" t="s">
        <v>4</v>
      </c>
      <c r="K5" s="13"/>
    </row>
    <row r="6" spans="1:20" ht="12.75" customHeight="1">
      <c r="A6" s="14" t="s">
        <v>5</v>
      </c>
      <c r="B6" s="13"/>
      <c r="C6" s="13"/>
      <c r="D6" s="15"/>
      <c r="E6" s="13"/>
      <c r="F6" s="13"/>
      <c r="G6" s="13"/>
      <c r="H6" s="13"/>
      <c r="I6" s="13"/>
      <c r="J6" s="13"/>
      <c r="K6" s="13"/>
      <c r="L6" s="14" t="s">
        <v>5</v>
      </c>
      <c r="M6" s="13"/>
      <c r="N6" s="13"/>
      <c r="O6" s="13"/>
    </row>
    <row r="7" spans="1:20" ht="12.75" customHeight="1">
      <c r="A7" s="16" t="s">
        <v>6</v>
      </c>
      <c r="B7" s="17"/>
      <c r="C7" s="17"/>
      <c r="D7" s="18"/>
      <c r="E7" s="17"/>
      <c r="F7" s="19" t="s">
        <v>7</v>
      </c>
      <c r="G7" s="20"/>
      <c r="H7" s="21"/>
      <c r="I7" s="22"/>
      <c r="J7" s="23"/>
      <c r="K7" s="13"/>
      <c r="L7" s="16" t="s">
        <v>6</v>
      </c>
      <c r="M7" s="11"/>
      <c r="N7" s="24" t="s">
        <v>8</v>
      </c>
      <c r="O7" s="25"/>
      <c r="P7" s="26" t="s">
        <v>9</v>
      </c>
      <c r="Q7" s="26"/>
      <c r="R7" s="27" t="e">
        <f>IF(AND($R$9="VALID",$R$11="YES",$R$13="PASS",$R$15="PASS"),"PASS",IF(AND($R$15="FAIL",$I$21&gt;0,OR($I$11=1,$I$14=1,$I$17=1)),"FAIL",IF(AND(AND($R$9="VALID",$R$11="YES",$R$13="PASS"),$R$15="FAIL",$G$21&lt;&gt;1),"FAIL",IF(AND($R$9="VALID",$R$11="YES",$R$13="PASS",INDEX($B$9:$B$20,MATCH(1,$G$9:$G$20,0))&lt;&gt;$E$5,$E$5&lt;&gt;"N/A"),"PASS","FAIL"))))</f>
        <v>#N/A</v>
      </c>
    </row>
    <row r="8" spans="1:20" ht="24.75" customHeight="1" thickBot="1">
      <c r="A8" s="28" t="str">
        <f t="shared" ref="A8:A20" si="0">G8</f>
        <v>"Nay"</v>
      </c>
      <c r="B8" s="29" t="s">
        <v>10</v>
      </c>
      <c r="C8" s="29"/>
      <c r="D8" s="30" t="s">
        <v>11</v>
      </c>
      <c r="E8" s="31" t="s">
        <v>12</v>
      </c>
      <c r="F8" s="32" t="s">
        <v>13</v>
      </c>
      <c r="G8" s="33" t="s">
        <v>14</v>
      </c>
      <c r="H8" s="34" t="s">
        <v>15</v>
      </c>
      <c r="I8" s="30" t="s">
        <v>16</v>
      </c>
      <c r="J8" s="35" t="s">
        <v>17</v>
      </c>
      <c r="K8" s="31" t="s">
        <v>18</v>
      </c>
      <c r="L8" s="36" t="s">
        <v>19</v>
      </c>
      <c r="M8" s="23"/>
      <c r="N8" s="32" t="s">
        <v>13</v>
      </c>
      <c r="O8" s="33" t="s">
        <v>14</v>
      </c>
      <c r="Q8" s="37" t="e">
        <f>IF(AND(R7="PASS",R15="FAIL"),"PROJECT LOCATION EXCEPTION IN CODE OF VIRGINIA § 33.2-3705 APPLIES","")</f>
        <v>#N/A</v>
      </c>
      <c r="R8" s="37"/>
    </row>
    <row r="9" spans="1:20" ht="17.25" customHeight="1">
      <c r="A9" s="38">
        <f>G9</f>
        <v>0</v>
      </c>
      <c r="B9" s="39" t="s">
        <v>20</v>
      </c>
      <c r="C9" s="40"/>
      <c r="D9" s="41">
        <v>7873</v>
      </c>
      <c r="E9" s="42">
        <v>1</v>
      </c>
      <c r="F9" s="43"/>
      <c r="G9" s="44"/>
      <c r="H9" s="43"/>
      <c r="I9" s="44"/>
      <c r="J9" s="45" t="str">
        <f>IF(SUM(F9:I9)=1,"Ok","ERROR")</f>
        <v>ERROR</v>
      </c>
      <c r="K9" s="46">
        <f>F9*D9</f>
        <v>0</v>
      </c>
      <c r="L9" s="47">
        <f>D9*G9</f>
        <v>0</v>
      </c>
      <c r="M9" s="15"/>
      <c r="N9" s="48">
        <f>F9*E9</f>
        <v>0</v>
      </c>
      <c r="O9" s="42">
        <f>G9*E9</f>
        <v>0</v>
      </c>
      <c r="Q9" s="49" t="s">
        <v>17</v>
      </c>
      <c r="R9" s="50" t="str">
        <f>IF(J21=12,"VALID","INVALID")</f>
        <v>INVALID</v>
      </c>
      <c r="S9" s="15"/>
      <c r="T9" s="15"/>
    </row>
    <row r="10" spans="1:20" ht="17.25" customHeight="1" thickBot="1">
      <c r="A10" s="38">
        <f>G10</f>
        <v>0</v>
      </c>
      <c r="B10" s="51" t="s">
        <v>21</v>
      </c>
      <c r="C10" s="51"/>
      <c r="D10" s="52">
        <v>6773</v>
      </c>
      <c r="E10" s="42">
        <v>1</v>
      </c>
      <c r="F10" s="43"/>
      <c r="G10" s="44"/>
      <c r="H10" s="43"/>
      <c r="I10" s="44"/>
      <c r="J10" s="45" t="str">
        <f>IF(SUM(F10:I10)=1,"Ok","ERROR")</f>
        <v>ERROR</v>
      </c>
      <c r="K10" s="46">
        <f>F10*D10</f>
        <v>0</v>
      </c>
      <c r="L10" s="47">
        <f>D10*G10</f>
        <v>0</v>
      </c>
      <c r="M10" s="15"/>
      <c r="N10" s="48">
        <f>F10*E10</f>
        <v>0</v>
      </c>
      <c r="O10" s="42">
        <f>G10*E10</f>
        <v>0</v>
      </c>
      <c r="Q10" s="53"/>
      <c r="R10" s="54"/>
      <c r="S10" s="15"/>
      <c r="T10" s="15"/>
    </row>
    <row r="11" spans="1:20" ht="17.25" customHeight="1">
      <c r="A11" s="38">
        <f t="shared" si="0"/>
        <v>0</v>
      </c>
      <c r="B11" s="51" t="s">
        <v>22</v>
      </c>
      <c r="C11" s="51"/>
      <c r="D11" s="52">
        <v>364548</v>
      </c>
      <c r="E11" s="42">
        <v>4</v>
      </c>
      <c r="F11" s="43"/>
      <c r="G11" s="44"/>
      <c r="H11" s="55"/>
      <c r="I11" s="44"/>
      <c r="J11" s="45" t="str">
        <f>IF(SUM(F11:I11)=1,"Ok","ERROR")</f>
        <v>ERROR</v>
      </c>
      <c r="K11" s="46">
        <f t="shared" ref="K11:K17" si="1">F11*D11</f>
        <v>0</v>
      </c>
      <c r="L11" s="47">
        <f>D11*G11</f>
        <v>0</v>
      </c>
      <c r="M11" s="15"/>
      <c r="N11" s="48">
        <f>F11*E11</f>
        <v>0</v>
      </c>
      <c r="O11" s="42">
        <f>G11*E11</f>
        <v>0</v>
      </c>
      <c r="Q11" s="49" t="s">
        <v>23</v>
      </c>
      <c r="R11" s="50" t="str">
        <f>IF(I21&gt;=6,"NO","YES")</f>
        <v>YES</v>
      </c>
      <c r="S11" s="15"/>
      <c r="T11" s="15"/>
    </row>
    <row r="12" spans="1:20" ht="17.25" customHeight="1" thickBot="1">
      <c r="A12" s="38">
        <f>G12</f>
        <v>0</v>
      </c>
      <c r="B12" s="51" t="s">
        <v>24</v>
      </c>
      <c r="C12" s="51"/>
      <c r="D12" s="52">
        <v>24727</v>
      </c>
      <c r="E12" s="42">
        <v>2</v>
      </c>
      <c r="F12" s="43"/>
      <c r="G12" s="44"/>
      <c r="H12" s="55"/>
      <c r="I12" s="44"/>
      <c r="J12" s="45" t="str">
        <f>IF(SUM(F12:I12)=1,"Ok","ERROR")</f>
        <v>ERROR</v>
      </c>
      <c r="K12" s="46">
        <f t="shared" si="1"/>
        <v>0</v>
      </c>
      <c r="L12" s="47">
        <f>D12*G12</f>
        <v>0</v>
      </c>
      <c r="M12" s="15"/>
      <c r="N12" s="48">
        <f>F12*E12</f>
        <v>0</v>
      </c>
      <c r="O12" s="42">
        <f>G12*E12</f>
        <v>0</v>
      </c>
      <c r="Q12" s="53"/>
      <c r="R12" s="54"/>
      <c r="S12" s="15"/>
      <c r="T12" s="15"/>
    </row>
    <row r="13" spans="1:20" ht="17.25" customHeight="1">
      <c r="A13" s="38">
        <f>G13</f>
        <v>0</v>
      </c>
      <c r="B13" s="51" t="s">
        <v>25</v>
      </c>
      <c r="C13" s="51"/>
      <c r="D13" s="41">
        <v>102106</v>
      </c>
      <c r="E13" s="42">
        <v>3</v>
      </c>
      <c r="F13" s="43"/>
      <c r="G13" s="44"/>
      <c r="H13" s="55"/>
      <c r="I13" s="44"/>
      <c r="J13" s="45" t="str">
        <f>IF(SUM(F13:I13)=1,"Ok","ERROR")</f>
        <v>ERROR</v>
      </c>
      <c r="K13" s="46">
        <f t="shared" si="1"/>
        <v>0</v>
      </c>
      <c r="L13" s="47">
        <f>D13*G13</f>
        <v>0</v>
      </c>
      <c r="M13" s="15"/>
      <c r="N13" s="48">
        <f>F13*E13</f>
        <v>0</v>
      </c>
      <c r="O13" s="42">
        <f>G13*E13</f>
        <v>0</v>
      </c>
      <c r="Q13" s="49" t="s">
        <v>26</v>
      </c>
      <c r="R13" s="50" t="str">
        <f>IF(OR(N21&lt;O21,N21=O21),"FAIL","PASS")</f>
        <v>FAIL</v>
      </c>
      <c r="S13" s="15"/>
      <c r="T13" s="15"/>
    </row>
    <row r="14" spans="1:20" ht="17.25" customHeight="1" thickBot="1">
      <c r="A14" s="38">
        <f t="shared" si="0"/>
        <v>0</v>
      </c>
      <c r="B14" s="51" t="s">
        <v>27</v>
      </c>
      <c r="C14" s="51"/>
      <c r="D14" s="52">
        <v>334389</v>
      </c>
      <c r="E14" s="42">
        <v>4</v>
      </c>
      <c r="F14" s="43"/>
      <c r="G14" s="44"/>
      <c r="H14" s="55"/>
      <c r="I14" s="44"/>
      <c r="J14" s="45" t="str">
        <f t="shared" ref="J14:J20" si="2">IF(SUM(F14:I14)=1,"Ok","ERROR")</f>
        <v>ERROR</v>
      </c>
      <c r="K14" s="46">
        <f t="shared" si="1"/>
        <v>0</v>
      </c>
      <c r="L14" s="47">
        <f t="shared" ref="L14:L17" si="3">D14*G14</f>
        <v>0</v>
      </c>
      <c r="M14" s="15"/>
      <c r="N14" s="48">
        <f t="shared" ref="N14:N20" si="4">F14*E14</f>
        <v>0</v>
      </c>
      <c r="O14" s="42">
        <f t="shared" ref="O14:O20" si="5">G14*E14</f>
        <v>0</v>
      </c>
      <c r="Q14" s="53"/>
      <c r="R14" s="54"/>
      <c r="S14" s="15"/>
      <c r="T14" s="15"/>
    </row>
    <row r="15" spans="1:20" ht="17.25" customHeight="1">
      <c r="A15" s="38">
        <f>G15</f>
        <v>0</v>
      </c>
      <c r="B15" s="51" t="s">
        <v>28</v>
      </c>
      <c r="C15" s="51"/>
      <c r="D15" s="52">
        <v>22945</v>
      </c>
      <c r="E15" s="42">
        <v>2</v>
      </c>
      <c r="F15" s="43"/>
      <c r="G15" s="44"/>
      <c r="H15" s="55"/>
      <c r="I15" s="44"/>
      <c r="J15" s="45" t="str">
        <f>IF(SUM(F15:I15)=1,"Ok","ERROR")</f>
        <v>ERROR</v>
      </c>
      <c r="K15" s="46">
        <f t="shared" si="1"/>
        <v>0</v>
      </c>
      <c r="L15" s="47">
        <f>D15*G15</f>
        <v>0</v>
      </c>
      <c r="M15" s="15"/>
      <c r="N15" s="48">
        <f>F15*E15</f>
        <v>0</v>
      </c>
      <c r="O15" s="42">
        <f>G15*E15</f>
        <v>0</v>
      </c>
      <c r="Q15" s="49" t="s">
        <v>29</v>
      </c>
      <c r="R15" s="50" t="str">
        <f>IF(K40&gt;=K39,"PASS","FAIL")</f>
        <v>FAIL</v>
      </c>
      <c r="S15" s="15"/>
      <c r="T15" s="15"/>
    </row>
    <row r="16" spans="1:20" ht="17.25" customHeight="1" thickBot="1">
      <c r="A16" s="38">
        <f>G16</f>
        <v>0</v>
      </c>
      <c r="B16" s="51" t="s">
        <v>30</v>
      </c>
      <c r="C16" s="51"/>
      <c r="D16" s="52">
        <v>30333</v>
      </c>
      <c r="E16" s="42">
        <v>2</v>
      </c>
      <c r="F16" s="43"/>
      <c r="G16" s="44"/>
      <c r="H16" s="55"/>
      <c r="I16" s="44"/>
      <c r="J16" s="45" t="str">
        <f>IF(SUM(F16:I16)=1,"Ok","ERROR")</f>
        <v>ERROR</v>
      </c>
      <c r="K16" s="46">
        <f t="shared" si="1"/>
        <v>0</v>
      </c>
      <c r="L16" s="47">
        <f>D16*G16</f>
        <v>0</v>
      </c>
      <c r="M16" s="15"/>
      <c r="N16" s="48">
        <f>F16*E16</f>
        <v>0</v>
      </c>
      <c r="O16" s="42">
        <f>G16*E16</f>
        <v>0</v>
      </c>
      <c r="Q16" s="53"/>
      <c r="R16" s="54"/>
      <c r="S16" s="15"/>
      <c r="T16" s="15"/>
    </row>
    <row r="17" spans="1:20" ht="17.25" customHeight="1">
      <c r="A17" s="38">
        <f t="shared" si="0"/>
        <v>0</v>
      </c>
      <c r="B17" s="51" t="s">
        <v>31</v>
      </c>
      <c r="C17" s="51"/>
      <c r="D17" s="52">
        <v>226610</v>
      </c>
      <c r="E17" s="42">
        <v>4</v>
      </c>
      <c r="F17" s="43"/>
      <c r="G17" s="44"/>
      <c r="H17" s="55"/>
      <c r="I17" s="44"/>
      <c r="J17" s="45" t="str">
        <f t="shared" si="2"/>
        <v>ERROR</v>
      </c>
      <c r="K17" s="46">
        <f t="shared" si="1"/>
        <v>0</v>
      </c>
      <c r="L17" s="47">
        <f t="shared" si="3"/>
        <v>0</v>
      </c>
      <c r="M17" s="15"/>
      <c r="N17" s="48">
        <f t="shared" si="4"/>
        <v>0</v>
      </c>
      <c r="O17" s="42">
        <f t="shared" si="5"/>
        <v>0</v>
      </c>
      <c r="Q17" s="15"/>
      <c r="R17" s="15"/>
      <c r="S17" s="15"/>
      <c r="T17" s="15"/>
    </row>
    <row r="18" spans="1:20" ht="17.25" customHeight="1">
      <c r="A18" s="56">
        <f t="shared" si="0"/>
        <v>0</v>
      </c>
      <c r="B18" s="51" t="s">
        <v>32</v>
      </c>
      <c r="C18" s="51"/>
      <c r="D18" s="57"/>
      <c r="E18" s="42">
        <v>1</v>
      </c>
      <c r="F18" s="43"/>
      <c r="G18" s="44"/>
      <c r="H18" s="55"/>
      <c r="I18" s="44"/>
      <c r="J18" s="45" t="str">
        <f t="shared" si="2"/>
        <v>ERROR</v>
      </c>
      <c r="K18" s="57"/>
      <c r="L18" s="57"/>
      <c r="M18" s="15"/>
      <c r="N18" s="48">
        <f t="shared" si="4"/>
        <v>0</v>
      </c>
      <c r="O18" s="42">
        <f t="shared" si="5"/>
        <v>0</v>
      </c>
      <c r="Q18" s="15"/>
      <c r="R18" s="15"/>
      <c r="S18" s="15"/>
      <c r="T18" s="15"/>
    </row>
    <row r="19" spans="1:20" ht="17.25" customHeight="1">
      <c r="A19" s="56">
        <f t="shared" si="0"/>
        <v>0</v>
      </c>
      <c r="B19" s="51" t="s">
        <v>33</v>
      </c>
      <c r="C19" s="51"/>
      <c r="D19" s="57"/>
      <c r="E19" s="42">
        <v>1</v>
      </c>
      <c r="F19" s="43"/>
      <c r="G19" s="44"/>
      <c r="H19" s="55"/>
      <c r="I19" s="44"/>
      <c r="J19" s="45" t="str">
        <f t="shared" si="2"/>
        <v>ERROR</v>
      </c>
      <c r="K19" s="57"/>
      <c r="L19" s="57"/>
      <c r="M19" s="15"/>
      <c r="N19" s="48">
        <f t="shared" si="4"/>
        <v>0</v>
      </c>
      <c r="O19" s="42">
        <f t="shared" si="5"/>
        <v>0</v>
      </c>
      <c r="Q19" s="15"/>
      <c r="R19" s="15"/>
      <c r="S19" s="15"/>
      <c r="T19" s="15"/>
    </row>
    <row r="20" spans="1:20" ht="17.25" customHeight="1">
      <c r="A20" s="58">
        <f t="shared" si="0"/>
        <v>0</v>
      </c>
      <c r="B20" s="59" t="s">
        <v>34</v>
      </c>
      <c r="C20" s="59"/>
      <c r="D20" s="60"/>
      <c r="E20" s="61">
        <v>1</v>
      </c>
      <c r="F20" s="62"/>
      <c r="G20" s="63"/>
      <c r="H20" s="64"/>
      <c r="I20" s="63"/>
      <c r="J20" s="65" t="str">
        <f t="shared" si="2"/>
        <v>ERROR</v>
      </c>
      <c r="K20" s="60"/>
      <c r="L20" s="60"/>
      <c r="M20" s="15"/>
      <c r="N20" s="66">
        <f t="shared" si="4"/>
        <v>0</v>
      </c>
      <c r="O20" s="61">
        <f t="shared" si="5"/>
        <v>0</v>
      </c>
      <c r="Q20" s="15"/>
      <c r="R20" s="15"/>
      <c r="S20" s="15"/>
      <c r="T20" s="15"/>
    </row>
    <row r="21" spans="1:20" ht="12.75" customHeight="1">
      <c r="A21" s="67">
        <f>SUM(A9:A17)</f>
        <v>0</v>
      </c>
      <c r="B21" s="68" t="s">
        <v>35</v>
      </c>
      <c r="C21" s="13"/>
      <c r="D21" s="69">
        <f>SUM(D9:D17)</f>
        <v>1120304</v>
      </c>
      <c r="E21" s="70">
        <f>SUM(E9:E20)</f>
        <v>26</v>
      </c>
      <c r="F21" s="71">
        <f>SUM(F9:F20)</f>
        <v>0</v>
      </c>
      <c r="G21" s="70">
        <f>SUM(G9:G20)</f>
        <v>0</v>
      </c>
      <c r="H21" s="23">
        <f>SUM(H9:H20)</f>
        <v>0</v>
      </c>
      <c r="I21" s="70">
        <f>SUM(I9:I20)</f>
        <v>0</v>
      </c>
      <c r="J21" s="72">
        <f>SUM(F21:I21)</f>
        <v>0</v>
      </c>
      <c r="K21" s="73">
        <f>SUM(K9:K17)</f>
        <v>0</v>
      </c>
      <c r="L21" s="74">
        <f>SUM(L9:L17)</f>
        <v>0</v>
      </c>
      <c r="M21" s="15"/>
      <c r="N21" s="23">
        <f>SUM(N9:N20)</f>
        <v>0</v>
      </c>
      <c r="O21" s="71">
        <f>SUM(O9:O20)</f>
        <v>0</v>
      </c>
    </row>
    <row r="22" spans="1:20" ht="12.75" hidden="1" customHeight="1">
      <c r="A22" s="75" t="str">
        <f>IF(A21=1,VLOOKUP(1,A11:B17,2,FALSE),"N/A")</f>
        <v>N/A</v>
      </c>
      <c r="C22" s="68"/>
      <c r="D22" s="76"/>
      <c r="E22" s="15"/>
      <c r="F22" s="23"/>
      <c r="G22" s="23"/>
      <c r="H22" s="23"/>
      <c r="I22" s="77"/>
      <c r="J22" s="23" t="s">
        <v>36</v>
      </c>
      <c r="K22" s="23"/>
      <c r="L22" s="23"/>
      <c r="M22" s="23"/>
      <c r="N22" s="23" t="s">
        <v>36</v>
      </c>
      <c r="O22" s="13"/>
    </row>
    <row r="23" spans="1:20" ht="12.75" hidden="1" customHeight="1">
      <c r="A23" s="68"/>
      <c r="B23" s="68"/>
      <c r="C23" s="68"/>
      <c r="D23" s="78" t="s">
        <v>37</v>
      </c>
      <c r="E23" s="78"/>
      <c r="F23" s="78"/>
      <c r="G23" s="78"/>
      <c r="H23" s="78"/>
      <c r="I23" s="79"/>
      <c r="J23" s="80" t="str">
        <f>IF(J21=12,"VALID","INVALID")</f>
        <v>INVALID</v>
      </c>
      <c r="K23" s="68"/>
      <c r="L23" s="68"/>
      <c r="M23" s="68"/>
      <c r="N23" s="81" t="str">
        <f>IF(OR(N21&lt;O21,N21=O21),"FAIL","PASS")</f>
        <v>FAIL</v>
      </c>
      <c r="O23" s="68"/>
    </row>
    <row r="24" spans="1:20" ht="12.75" hidden="1" customHeight="1">
      <c r="A24" s="68"/>
      <c r="B24" s="68"/>
      <c r="C24" s="68"/>
      <c r="D24" s="78" t="s">
        <v>38</v>
      </c>
      <c r="E24" s="78"/>
      <c r="F24" s="78"/>
      <c r="G24" s="78"/>
      <c r="H24" s="78"/>
      <c r="I24" s="78"/>
      <c r="J24" s="68"/>
      <c r="K24" s="68"/>
      <c r="L24" s="68"/>
      <c r="M24" s="68"/>
      <c r="N24" s="68" t="s">
        <v>39</v>
      </c>
      <c r="O24" s="68"/>
    </row>
    <row r="25" spans="1:20" ht="12.75" hidden="1" customHeight="1">
      <c r="A25" s="68"/>
      <c r="B25" s="68"/>
      <c r="C25" s="68"/>
      <c r="D25" s="82"/>
      <c r="E25" s="68"/>
      <c r="F25" s="82"/>
      <c r="G25" s="68"/>
      <c r="H25" s="68"/>
      <c r="I25" s="83"/>
      <c r="J25" s="68"/>
      <c r="K25" s="68"/>
      <c r="L25" s="68"/>
      <c r="M25" s="68"/>
      <c r="N25" s="68" t="s">
        <v>40</v>
      </c>
      <c r="O25" s="68"/>
    </row>
    <row r="26" spans="1:20" ht="12.75" hidden="1" customHeight="1">
      <c r="A26" s="84"/>
      <c r="B26" s="84" t="s">
        <v>41</v>
      </c>
      <c r="C26" s="84"/>
      <c r="E26" s="68"/>
      <c r="F26" s="82"/>
      <c r="G26" s="68"/>
      <c r="H26" s="68"/>
      <c r="I26" s="68"/>
      <c r="J26" s="68"/>
      <c r="K26" s="68"/>
      <c r="L26" s="68"/>
      <c r="M26" s="68"/>
      <c r="N26" s="68"/>
      <c r="O26" s="68"/>
    </row>
    <row r="27" spans="1:20" ht="12.75" hidden="1" customHeight="1">
      <c r="A27" s="13"/>
      <c r="B27" s="13" t="s">
        <v>42</v>
      </c>
      <c r="C27" s="13"/>
      <c r="D27" s="15"/>
      <c r="E27" s="13"/>
      <c r="F27" s="15"/>
      <c r="G27" s="13"/>
      <c r="H27" s="13"/>
      <c r="I27" s="13"/>
      <c r="J27" s="13"/>
      <c r="K27" s="13"/>
      <c r="L27" s="13"/>
      <c r="M27" s="13"/>
      <c r="N27" s="13"/>
      <c r="O27" s="13"/>
    </row>
    <row r="28" spans="1:20" ht="12.75" hidden="1" customHeight="1">
      <c r="A28" s="13"/>
      <c r="B28" s="13" t="s">
        <v>43</v>
      </c>
      <c r="C28" s="13"/>
      <c r="D28" s="15"/>
      <c r="E28" s="13"/>
      <c r="F28" s="15"/>
      <c r="G28" s="13"/>
      <c r="H28" s="13"/>
      <c r="I28" s="13"/>
      <c r="J28" s="13"/>
      <c r="K28" s="13"/>
      <c r="L28" s="13"/>
      <c r="M28" s="13"/>
      <c r="N28" s="13"/>
      <c r="O28" s="13"/>
    </row>
    <row r="29" spans="1:20" ht="12.75" hidden="1" customHeight="1">
      <c r="A29" s="13"/>
      <c r="B29" s="13"/>
      <c r="C29" s="13"/>
      <c r="D29" s="15"/>
      <c r="E29" s="13"/>
      <c r="F29" s="15"/>
      <c r="G29" s="13"/>
      <c r="H29" s="13"/>
      <c r="I29" s="13"/>
      <c r="J29" s="13"/>
      <c r="K29" s="13"/>
      <c r="L29" s="13"/>
      <c r="M29" s="13"/>
      <c r="N29" s="13"/>
      <c r="O29" s="13"/>
    </row>
    <row r="30" spans="1:20" ht="12.75" hidden="1" customHeight="1">
      <c r="A30" s="13"/>
      <c r="B30" s="11" t="s">
        <v>23</v>
      </c>
      <c r="C30" s="80" t="str">
        <f>IF(I21&gt;=6,"NO","YES")</f>
        <v>YES</v>
      </c>
      <c r="D30" s="15"/>
      <c r="E30" s="13"/>
      <c r="F30" s="15"/>
      <c r="G30" s="13"/>
      <c r="H30" s="13"/>
      <c r="I30" s="13"/>
      <c r="J30" s="13"/>
      <c r="K30" s="13"/>
      <c r="L30" s="13"/>
      <c r="M30" s="13"/>
      <c r="N30" s="13"/>
      <c r="O30" s="13"/>
    </row>
    <row r="31" spans="1:20" ht="12.75" hidden="1" customHeight="1">
      <c r="A31" s="13"/>
      <c r="B31" s="13"/>
      <c r="C31" s="13"/>
      <c r="D31" s="1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20" ht="12.75" hidden="1" customHeight="1">
      <c r="A32" s="85"/>
      <c r="B32" s="85" t="s">
        <v>44</v>
      </c>
      <c r="C32" s="85"/>
      <c r="D32" s="1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hidden="1" customHeight="1">
      <c r="A33" s="13"/>
      <c r="B33" s="13" t="s">
        <v>45</v>
      </c>
      <c r="C33" s="13"/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2.75" hidden="1" customHeight="1">
      <c r="A34" s="13"/>
      <c r="B34" s="13" t="s">
        <v>46</v>
      </c>
      <c r="C34" s="13"/>
      <c r="D34" s="15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2.75" hidden="1" customHeight="1">
      <c r="A35" s="13"/>
      <c r="B35" s="13" t="s">
        <v>47</v>
      </c>
      <c r="C35" s="13"/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2.75" hidden="1" customHeight="1">
      <c r="A36" s="13"/>
      <c r="B36" s="13" t="s">
        <v>48</v>
      </c>
      <c r="C36" s="13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2.75" hidden="1" customHeight="1">
      <c r="A37" s="13"/>
      <c r="B37" s="13" t="s">
        <v>49</v>
      </c>
      <c r="C37" s="13"/>
      <c r="D37" s="15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2.75" hidden="1" customHeight="1">
      <c r="A38" s="13"/>
      <c r="B38" s="13"/>
      <c r="C38" s="13"/>
      <c r="D38" s="15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2.75" hidden="1" customHeight="1">
      <c r="A39" s="13"/>
      <c r="B39" s="13" t="s">
        <v>50</v>
      </c>
      <c r="C39" s="13"/>
      <c r="D39" s="15"/>
      <c r="E39" s="13"/>
      <c r="F39" s="13"/>
      <c r="G39" s="13"/>
      <c r="H39" s="13"/>
      <c r="K39" s="86">
        <f>SUM(D11,D14,D17,D13,D12,D15,D16,D9,D10)*(4/5)</f>
        <v>896243.20000000007</v>
      </c>
      <c r="M39" s="13"/>
      <c r="N39" s="13"/>
      <c r="O39" s="13"/>
    </row>
    <row r="40" spans="1:15" ht="12.75" hidden="1" customHeight="1">
      <c r="A40" s="13"/>
      <c r="B40" s="13" t="s">
        <v>51</v>
      </c>
      <c r="C40" s="13"/>
      <c r="D40" s="15"/>
      <c r="E40" s="13"/>
      <c r="F40" s="13"/>
      <c r="G40" s="13"/>
      <c r="H40" s="13"/>
      <c r="K40" s="86">
        <f>$K$21</f>
        <v>0</v>
      </c>
      <c r="M40" s="87" t="s">
        <v>52</v>
      </c>
      <c r="N40" s="88" t="str">
        <f>IF(K40&gt;=K39,"PASS","FAIL")</f>
        <v>FAIL</v>
      </c>
      <c r="O40" s="13"/>
    </row>
    <row r="41" spans="1:15" ht="12.75" hidden="1" customHeight="1">
      <c r="A41" s="13"/>
      <c r="B41" s="13"/>
      <c r="C41" s="13"/>
      <c r="D41" s="15"/>
      <c r="E41" s="13"/>
      <c r="F41" s="13"/>
      <c r="G41" s="13"/>
      <c r="H41" s="13"/>
      <c r="I41" s="13"/>
      <c r="J41" s="13"/>
      <c r="K41" s="15"/>
      <c r="L41" s="13"/>
      <c r="M41" s="13"/>
      <c r="N41" s="13" t="s">
        <v>53</v>
      </c>
      <c r="O41" s="13"/>
    </row>
    <row r="42" spans="1:15" ht="12.75" hidden="1" customHeight="1">
      <c r="A42" s="13"/>
      <c r="B42" s="13" t="s">
        <v>54</v>
      </c>
      <c r="C42" s="13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 t="s">
        <v>55</v>
      </c>
      <c r="O42" s="13"/>
    </row>
    <row r="43" spans="1:15" ht="12.75" hidden="1" customHeight="1">
      <c r="A43" s="13"/>
      <c r="B43" s="13"/>
      <c r="C43" s="13"/>
      <c r="D43" s="15"/>
      <c r="E43" s="13"/>
      <c r="F43" s="13"/>
      <c r="G43" s="13"/>
      <c r="H43" s="13"/>
      <c r="I43" s="13"/>
      <c r="J43" s="13"/>
      <c r="K43" s="13"/>
      <c r="L43" s="13"/>
      <c r="M43" s="13"/>
      <c r="N43" s="13" t="s">
        <v>56</v>
      </c>
    </row>
    <row r="44" spans="1:15" ht="12.75" hidden="1" customHeight="1">
      <c r="A44" s="13"/>
      <c r="B44" s="13"/>
      <c r="C44" s="13"/>
      <c r="D44" s="15"/>
      <c r="E44" s="13"/>
      <c r="F44" s="13"/>
      <c r="G44" s="13"/>
      <c r="H44" s="13"/>
      <c r="I44" s="13"/>
      <c r="J44" s="89"/>
      <c r="K44" s="76"/>
      <c r="L44" s="76"/>
      <c r="M44" s="13"/>
      <c r="N44" s="13"/>
    </row>
    <row r="45" spans="1:15" ht="12.75" customHeight="1">
      <c r="A45" s="13"/>
      <c r="B45" s="13"/>
      <c r="C45" s="13"/>
      <c r="D45" s="15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ht="12.75" customHeight="1">
      <c r="A46" s="13"/>
      <c r="B46" s="13"/>
      <c r="C46" s="13"/>
      <c r="D46" s="15"/>
      <c r="E46" s="13"/>
      <c r="F46" s="13"/>
      <c r="G46" s="13"/>
      <c r="H46" s="13"/>
      <c r="I46" s="13"/>
      <c r="J46" s="13"/>
      <c r="K46" s="90"/>
      <c r="L46" s="13"/>
      <c r="M46" s="13"/>
      <c r="N46" s="13"/>
    </row>
    <row r="47" spans="1:15" ht="12.75" customHeight="1">
      <c r="M47" s="13"/>
      <c r="N47" s="13"/>
    </row>
    <row r="48" spans="1:15" ht="12.75" customHeight="1">
      <c r="J48" s="91"/>
    </row>
    <row r="51" spans="4:6" ht="12.75" customHeight="1">
      <c r="D51" s="92"/>
      <c r="E51" s="92"/>
      <c r="F51" s="92"/>
    </row>
    <row r="52" spans="4:6" ht="12.75" customHeight="1">
      <c r="D52" s="93"/>
      <c r="E52" s="93"/>
      <c r="F52" s="93"/>
    </row>
    <row r="53" spans="4:6" ht="12.75" customHeight="1">
      <c r="D53" s="93"/>
      <c r="E53" s="93"/>
      <c r="F53" s="93"/>
    </row>
    <row r="54" spans="4:6" ht="12.75" customHeight="1">
      <c r="D54" s="93"/>
      <c r="E54" s="93"/>
      <c r="F54" s="93"/>
    </row>
    <row r="55" spans="4:6" ht="12.75" customHeight="1">
      <c r="D55" s="93"/>
      <c r="E55" s="93"/>
      <c r="F55" s="93"/>
    </row>
    <row r="56" spans="4:6" ht="12.75" customHeight="1">
      <c r="D56" s="93"/>
      <c r="E56" s="93"/>
      <c r="F56" s="93"/>
    </row>
    <row r="57" spans="4:6" ht="12.75" customHeight="1">
      <c r="D57" s="93"/>
      <c r="E57" s="93"/>
      <c r="F57" s="93"/>
    </row>
    <row r="58" spans="4:6" ht="12.75" customHeight="1">
      <c r="D58" s="93"/>
      <c r="E58" s="93"/>
      <c r="F58" s="93"/>
    </row>
    <row r="59" spans="4:6" ht="12.75" customHeight="1">
      <c r="D59" s="93"/>
      <c r="E59" s="93"/>
      <c r="F59" s="93"/>
    </row>
    <row r="60" spans="4:6" ht="12.75" customHeight="1">
      <c r="D60" s="93"/>
      <c r="E60" s="93"/>
      <c r="F60" s="93"/>
    </row>
    <row r="63" spans="4:6" ht="12.75" customHeight="1">
      <c r="D63" s="94"/>
    </row>
  </sheetData>
  <mergeCells count="26">
    <mergeCell ref="B19:C19"/>
    <mergeCell ref="B20:C20"/>
    <mergeCell ref="D23:I23"/>
    <mergeCell ref="D24:I24"/>
    <mergeCell ref="B15:C15"/>
    <mergeCell ref="Q15:Q16"/>
    <mergeCell ref="R15:R16"/>
    <mergeCell ref="B16:C16"/>
    <mergeCell ref="B17:C17"/>
    <mergeCell ref="B18:C18"/>
    <mergeCell ref="B11:C11"/>
    <mergeCell ref="Q11:Q12"/>
    <mergeCell ref="R11:R12"/>
    <mergeCell ref="B12:C12"/>
    <mergeCell ref="B13:C13"/>
    <mergeCell ref="Q13:Q14"/>
    <mergeCell ref="R13:R14"/>
    <mergeCell ref="B14:C14"/>
    <mergeCell ref="F7:G7"/>
    <mergeCell ref="N7:O7"/>
    <mergeCell ref="P7:Q7"/>
    <mergeCell ref="Q8:R8"/>
    <mergeCell ref="B9:C9"/>
    <mergeCell ref="Q9:Q10"/>
    <mergeCell ref="R9:R10"/>
    <mergeCell ref="B10:C10"/>
  </mergeCells>
  <conditionalFormatting sqref="J44">
    <cfRule type="cellIs" dxfId="24" priority="24" operator="equal">
      <formula>"PASS"</formula>
    </cfRule>
    <cfRule type="cellIs" dxfId="23" priority="25" operator="equal">
      <formula>"FAIL"</formula>
    </cfRule>
  </conditionalFormatting>
  <conditionalFormatting sqref="C30">
    <cfRule type="containsText" dxfId="22" priority="22" operator="containsText" text="NO">
      <formula>NOT(ISERROR(SEARCH("NO",C30)))</formula>
    </cfRule>
    <cfRule type="containsText" dxfId="21" priority="23" operator="containsText" text="YES">
      <formula>NOT(ISERROR(SEARCH("YES",C30)))</formula>
    </cfRule>
  </conditionalFormatting>
  <conditionalFormatting sqref="N40">
    <cfRule type="containsText" dxfId="20" priority="20" operator="containsText" text="PASS">
      <formula>NOT(ISERROR(SEARCH("PASS",N40)))</formula>
    </cfRule>
    <cfRule type="containsText" dxfId="19" priority="21" operator="containsText" text="FAIL">
      <formula>NOT(ISERROR(SEARCH("FAIL",N40)))</formula>
    </cfRule>
  </conditionalFormatting>
  <conditionalFormatting sqref="N23">
    <cfRule type="containsText" dxfId="18" priority="18" operator="containsText" text="FAIL">
      <formula>NOT(ISERROR(SEARCH("FAIL",N23)))</formula>
    </cfRule>
    <cfRule type="containsText" dxfId="17" priority="19" operator="containsText" text="PASS">
      <formula>NOT(ISERROR(SEARCH("PASS",N23)))</formula>
    </cfRule>
  </conditionalFormatting>
  <conditionalFormatting sqref="J23">
    <cfRule type="containsText" dxfId="16" priority="16" operator="containsText" text="INVALID">
      <formula>NOT(ISERROR(SEARCH("INVALID",J23)))</formula>
    </cfRule>
    <cfRule type="containsText" dxfId="15" priority="17" operator="containsText" text="VALID">
      <formula>NOT(ISERROR(SEARCH("VALID",J23)))</formula>
    </cfRule>
  </conditionalFormatting>
  <conditionalFormatting sqref="J9:J20">
    <cfRule type="containsText" dxfId="14" priority="14" operator="containsText" text="ERROR">
      <formula>NOT(ISERROR(SEARCH("ERROR",J9)))</formula>
    </cfRule>
    <cfRule type="containsText" dxfId="13" priority="15" operator="containsText" text="Ok">
      <formula>NOT(ISERROR(SEARCH("Ok",J9)))</formula>
    </cfRule>
  </conditionalFormatting>
  <conditionalFormatting sqref="J21">
    <cfRule type="cellIs" dxfId="12" priority="13" operator="equal">
      <formula>12</formula>
    </cfRule>
  </conditionalFormatting>
  <conditionalFormatting sqref="R7">
    <cfRule type="containsText" dxfId="11" priority="9" operator="containsText" text="INVALID">
      <formula>NOT(ISERROR(SEARCH("INVALID",R7)))</formula>
    </cfRule>
    <cfRule type="cellIs" dxfId="10" priority="10" operator="equal">
      <formula>"INVALID"</formula>
    </cfRule>
    <cfRule type="cellIs" dxfId="9" priority="11" operator="equal">
      <formula>"PASS"</formula>
    </cfRule>
    <cfRule type="cellIs" dxfId="8" priority="12" operator="equal">
      <formula>"FAIL"</formula>
    </cfRule>
  </conditionalFormatting>
  <conditionalFormatting sqref="R9">
    <cfRule type="cellIs" dxfId="7" priority="7" operator="equal">
      <formula>"VALID"</formula>
    </cfRule>
    <cfRule type="cellIs" dxfId="6" priority="8" operator="equal">
      <formula>"INVALID"</formula>
    </cfRule>
  </conditionalFormatting>
  <conditionalFormatting sqref="R11">
    <cfRule type="cellIs" dxfId="5" priority="6" operator="equal">
      <formula>"YES"</formula>
    </cfRule>
  </conditionalFormatting>
  <conditionalFormatting sqref="R11:R12">
    <cfRule type="cellIs" dxfId="4" priority="5" operator="equal">
      <formula>"NO"</formula>
    </cfRule>
  </conditionalFormatting>
  <conditionalFormatting sqref="R13:R14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R15:R16">
    <cfRule type="cellIs" dxfId="1" priority="1" operator="equal">
      <formula>"FAIL"</formula>
    </cfRule>
    <cfRule type="cellIs" dxfId="0" priority="2" operator="equal">
      <formula>"PASS"</formula>
    </cfRule>
  </conditionalFormatting>
  <dataValidations count="1">
    <dataValidation type="list" allowBlank="1" showInputMessage="1" showErrorMessage="1" sqref="E5" xr:uid="{0FC6C30F-C776-4B0A-ABEC-0FBF423539D3}">
      <formula1>"Ashland,Charles City,Chesterfield,Goochland,Hanover,Henrico,New Kent,Powhatan,Richmond,N/A"</formula1>
    </dataValidation>
  </dataValidation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Overview</vt:lpstr>
      <vt:lpstr>Template</vt:lpstr>
      <vt:lpstr>Overview!Print_Area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gryan</dc:creator>
  <cp:lastModifiedBy>gryan</cp:lastModifiedBy>
  <dcterms:created xsi:type="dcterms:W3CDTF">2022-04-27T16:27:31Z</dcterms:created>
  <dcterms:modified xsi:type="dcterms:W3CDTF">2022-04-27T16:28:33Z</dcterms:modified>
</cp:coreProperties>
</file>